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6" windowHeight="11040"/>
  </bookViews>
  <sheets>
    <sheet name="Sheet1" sheetId="1" r:id="rId1"/>
  </sheets>
  <definedNames>
    <definedName name="_xlnm.Print_Area" localSheetId="0">Sheet1!$A$1:$I$81</definedName>
  </definedNames>
  <calcPr calcId="191028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2" i="1"/>
  <c r="H32"/>
  <c r="G32"/>
  <c r="F32"/>
  <c r="E32"/>
  <c r="I16"/>
  <c r="H16"/>
  <c r="G16"/>
  <c r="F16"/>
  <c r="E16"/>
  <c r="I12"/>
  <c r="H12"/>
  <c r="G12"/>
  <c r="F12"/>
  <c r="E12"/>
  <c r="I8"/>
  <c r="H8"/>
  <c r="G8"/>
  <c r="F8"/>
  <c r="E8"/>
  <c r="I28"/>
  <c r="H28"/>
  <c r="G28"/>
  <c r="F28"/>
  <c r="E28"/>
  <c r="I22"/>
  <c r="H22"/>
  <c r="G22"/>
  <c r="F22"/>
  <c r="E22"/>
  <c r="E58"/>
  <c r="E60"/>
  <c r="I20"/>
  <c r="H20"/>
  <c r="G20"/>
  <c r="F20"/>
  <c r="E20"/>
  <c r="E64"/>
  <c r="F62"/>
  <c r="F64"/>
  <c r="I56"/>
  <c r="H56"/>
  <c r="G56"/>
  <c r="F56"/>
  <c r="E54"/>
  <c r="E56"/>
  <c r="I52"/>
  <c r="E52"/>
  <c r="I50"/>
  <c r="H50"/>
  <c r="H52"/>
  <c r="G50"/>
  <c r="G52"/>
  <c r="F50"/>
  <c r="F52"/>
  <c r="E50"/>
  <c r="E48"/>
  <c r="I44"/>
  <c r="H44"/>
  <c r="G44"/>
  <c r="F44"/>
  <c r="E44"/>
  <c r="E40"/>
  <c r="F38"/>
  <c r="F40"/>
  <c r="E38"/>
  <c r="E26"/>
  <c r="E18"/>
  <c r="E4"/>
  <c r="F2"/>
  <c r="F18"/>
  <c r="F34"/>
  <c r="F36"/>
  <c r="E24"/>
  <c r="E34"/>
  <c r="E36"/>
  <c r="G38"/>
  <c r="F46"/>
  <c r="G62"/>
  <c r="G2"/>
  <c r="F4"/>
  <c r="F66"/>
  <c r="E66"/>
  <c r="E67"/>
  <c r="F48"/>
  <c r="G46"/>
  <c r="F26"/>
  <c r="F24"/>
  <c r="F58"/>
  <c r="F60"/>
  <c r="G40"/>
  <c r="H38"/>
  <c r="G4"/>
  <c r="G66"/>
  <c r="H2"/>
  <c r="G18"/>
  <c r="G64"/>
  <c r="H62"/>
  <c r="F67"/>
  <c r="G34"/>
  <c r="G36"/>
  <c r="H40"/>
  <c r="I38"/>
  <c r="I40"/>
  <c r="H18"/>
  <c r="H4"/>
  <c r="H66"/>
  <c r="I2"/>
  <c r="H64"/>
  <c r="I62"/>
  <c r="I64"/>
  <c r="G24"/>
  <c r="G58"/>
  <c r="G60"/>
  <c r="G26"/>
  <c r="H46"/>
  <c r="G48"/>
  <c r="G67"/>
  <c r="H48"/>
  <c r="I46"/>
  <c r="H26"/>
  <c r="H34"/>
  <c r="H36"/>
  <c r="I18"/>
  <c r="I4"/>
  <c r="I66"/>
  <c r="H58"/>
  <c r="H60"/>
  <c r="H24"/>
  <c r="H67"/>
  <c r="I34"/>
  <c r="I36"/>
  <c r="I58"/>
  <c r="I60"/>
  <c r="I24"/>
  <c r="I48"/>
  <c r="I26"/>
  <c r="I67"/>
</calcChain>
</file>

<file path=xl/sharedStrings.xml><?xml version="1.0" encoding="utf-8"?>
<sst xmlns="http://schemas.openxmlformats.org/spreadsheetml/2006/main" count="73" uniqueCount="68">
  <si>
    <t>Unit Monthly Recurring Charges</t>
  </si>
  <si>
    <t>Estimated Annual Recurring Charges Y1</t>
  </si>
  <si>
    <t>Estimated Annual Recurring Charges Y2</t>
  </si>
  <si>
    <t>Estimated Annual Recurring Charges Y3</t>
  </si>
  <si>
    <t>Estimated Annual Recurring Charges Y4</t>
  </si>
  <si>
    <t>Estimated Annual Recurring Charges Y5</t>
  </si>
  <si>
    <t>OTT platform  (service includes: Hardware, Middleware, Integration, Support, DC hosting, cyber security, content security) : No. of active subscribers</t>
  </si>
  <si>
    <t>1a</t>
  </si>
  <si>
    <t>per active subscriber</t>
  </si>
  <si>
    <t>No. of Live TV Channels</t>
  </si>
  <si>
    <t>per live TV channel</t>
  </si>
  <si>
    <t>No. of OTT FAST Channels</t>
  </si>
  <si>
    <t>per FAST Channel</t>
  </si>
  <si>
    <t>No. of Customized Apps Supported  (E.g.: Android, iOS, Google / MI / Apple / Samsung / LG / Similar TV OS, etc.)</t>
  </si>
  <si>
    <t>per App</t>
  </si>
  <si>
    <t>Advance analytics : No. of plays in '000 per month</t>
  </si>
  <si>
    <t>Per 1000 plays</t>
  </si>
  <si>
    <t>Content delivery network (CDN) : TB of data transfer on CDNs per month</t>
  </si>
  <si>
    <t>Per TB</t>
  </si>
  <si>
    <t>Content delivery network (CDN) : TB of data storage on CDNs per month</t>
  </si>
  <si>
    <t>Ad serving : No. of ads stitched/ served in '000 per month</t>
  </si>
  <si>
    <t>per '000 ads</t>
  </si>
  <si>
    <t>Digital Rights Management (DRM) : No. of plays in '000 per month</t>
  </si>
  <si>
    <t>Transcoding (No. of Hours in a month)</t>
  </si>
  <si>
    <t>Per hour</t>
  </si>
  <si>
    <t>Media Asset Management platform (service includes:  application licensing, compute hardware,  Integration, Support, DC hosting, cyber security, content security) : No. of  MAM user accounts</t>
  </si>
  <si>
    <t>per MAM user  account</t>
  </si>
  <si>
    <t>Content storage for MAM : TB of storage</t>
  </si>
  <si>
    <t>Professional services (API integration, customisation Etc.) : man hours per month</t>
  </si>
  <si>
    <t>per manhour</t>
  </si>
  <si>
    <t>Content conversion (from tapes to Disk), central migration and consolidation</t>
  </si>
  <si>
    <t>per TB</t>
  </si>
  <si>
    <t>P2P / Internet connectivity at  Data Centres to connect to Studios and CDNs  (Ingress + Egress) : data transfer in TB per month</t>
  </si>
  <si>
    <t>24x7 Help Desk &amp; Premium Support with 8 language support and at least 20 seater</t>
  </si>
  <si>
    <t>per month</t>
  </si>
  <si>
    <t>GRAND TOTAL</t>
  </si>
  <si>
    <t>Per Subscriber Monthly Cost</t>
  </si>
  <si>
    <t>Usage based Charge Header</t>
  </si>
  <si>
    <t>Unit of Measurement</t>
  </si>
  <si>
    <t>#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</si>
  <si>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</si>
  <si>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</si>
  <si>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</si>
  <si>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</si>
  <si>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</si>
  <si>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</si>
  <si>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</si>
  <si>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</si>
  <si>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</si>
  <si>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</si>
  <si>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</si>
  <si>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</si>
  <si>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</si>
  <si>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</si>
  <si>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</si>
  <si>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r>
      <t>1.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Rates mentioned shall be exclusive of GST</t>
    </r>
  </si>
  <si>
    <r>
      <t>2.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Bidders to ONLY fill in unit rates in Green cells i.e. 1a, 2a, 3a, 4a, 5a, 6a, 7a, 8a, 9a, 10a, 11a, 12a, 13a, 14a, 15a, 16a and 17</t>
    </r>
  </si>
  <si>
    <r>
      <t>3.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Per Subscriber Monthly Cost thus arrived shall be used to pay for only active user. Active user per month shall be considered for actual payment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</si>
  <si>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Development cost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</si>
  <si>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Operational cost</t>
    </r>
  </si>
  <si>
    <r>
      <t>c.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Other cost, please specify</t>
    </r>
  </si>
  <si>
    <r>
      <t>6.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The commercial value that shall be considered for evaluation and selection purpose will be calculated as follows:</t>
    </r>
  </si>
  <si>
    <r>
      <t>a.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Final Bid Price for the bidder = One time cost divided by 67,42,381 (average subscribers for year 1 to year 5 as per commercial format) </t>
    </r>
    <r>
      <rPr>
        <sz val="18"/>
        <color theme="1"/>
        <rFont val="Arial"/>
        <family val="2"/>
      </rPr>
      <t>+</t>
    </r>
    <r>
      <rPr>
        <sz val="12"/>
        <color theme="1"/>
        <rFont val="Arial"/>
        <family val="2"/>
      </rPr>
      <t xml:space="preserve"> average of Per Subscriber Monthly Cost for Year 1 to Year 5</t>
    </r>
  </si>
  <si>
    <t>Note</t>
  </si>
  <si>
    <r>
      <t>4.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For serial number 17, one time cost payable cannot be negative number or 0 and bidder doing so shall be summarily rejected. The bidder is required to provide the breakup of the one time cost, comprising but not limited to below:</t>
    </r>
  </si>
  <si>
    <t>One time cost payable (as per the payment terms of the RFP)</t>
  </si>
  <si>
    <r>
      <t>5.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 xml:space="preserve">The selected bidder (H1) has to match the One Time Cost and Lowest Per Subscriber Monthly rates per year (L1) for Year 1 to year 5 from the qualified bidders </t>
    </r>
  </si>
  <si>
    <r>
      <t>b.</t>
    </r>
    <r>
      <rPr>
        <sz val="7"/>
        <color theme="1"/>
        <rFont val="Times New Roman"/>
        <family val="1"/>
      </rPr>
      <t xml:space="preserve">    </t>
    </r>
    <r>
      <rPr>
        <sz val="12"/>
        <color theme="1"/>
        <rFont val="Arial"/>
        <family val="2"/>
      </rPr>
      <t>The bidder with Commercial Quote that is less than or higher than 20% of the median of Final Bid Price of all the bidders, will be disqualified</t>
    </r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</si>
</sst>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* #,##0_);_(* \(#,##0\);_(* &quot;-&quot;??_);_(@_)"/>
    <numFmt numFmtId="165" formatCode="[$₹-4009]\ #,##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0"/>
      <name val="Arial"/>
      <family val="2"/>
    </font>
    <font>
      <sz val="7"/>
      <color theme="1"/>
      <name val="Times New Roman"/>
      <family val="1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5" fontId="3" fillId="3" borderId="16" xfId="0" applyNumberFormat="1" applyFont="1" applyFill="1" applyBorder="1" applyAlignment="1">
      <alignment horizontal="center" vertical="center"/>
    </xf>
    <xf numFmtId="0" fontId="2" fillId="0" borderId="0" xfId="0" applyFont="1"/>
    <xf numFmtId="0" fontId="3" fillId="0" borderId="15" xfId="0" applyFont="1" applyBorder="1" applyAlignment="1">
      <alignment horizontal="left" vertical="center" wrapText="1"/>
    </xf>
    <xf numFmtId="0" fontId="5" fillId="2" borderId="17" xfId="0" applyFont="1" applyFill="1" applyBorder="1" applyAlignment="1" applyProtection="1">
      <alignment horizontal="center" vertical="center" wrapText="1"/>
      <protection hidden="1"/>
    </xf>
    <xf numFmtId="164" fontId="3" fillId="0" borderId="19" xfId="1" applyNumberFormat="1" applyFont="1" applyFill="1" applyBorder="1" applyAlignment="1" applyProtection="1">
      <alignment horizontal="center" vertical="center" wrapText="1"/>
      <protection hidden="1"/>
    </xf>
    <xf numFmtId="1" fontId="3" fillId="0" borderId="2" xfId="0" applyNumberFormat="1" applyFont="1" applyBorder="1" applyAlignment="1" applyProtection="1">
      <alignment horizontal="center" vertical="center" wrapText="1"/>
      <protection hidden="1"/>
    </xf>
    <xf numFmtId="1" fontId="3" fillId="0" borderId="3" xfId="0" applyNumberFormat="1" applyFont="1" applyBorder="1" applyAlignment="1" applyProtection="1">
      <alignment horizontal="center" vertical="center" wrapText="1"/>
      <protection hidden="1"/>
    </xf>
    <xf numFmtId="165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4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164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165" fontId="3" fillId="0" borderId="2" xfId="0" applyNumberFormat="1" applyFont="1" applyBorder="1" applyAlignment="1" applyProtection="1">
      <alignment horizontal="center" vertical="center"/>
      <protection hidden="1"/>
    </xf>
    <xf numFmtId="43" fontId="3" fillId="0" borderId="12" xfId="1" applyFont="1" applyFill="1" applyBorder="1" applyAlignment="1" applyProtection="1">
      <alignment horizontal="center" vertical="center"/>
      <protection hidden="1"/>
    </xf>
    <xf numFmtId="43" fontId="3" fillId="0" borderId="13" xfId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3" fillId="0" borderId="0" xfId="0" applyFont="1" applyProtection="1">
      <protection hidden="1"/>
    </xf>
    <xf numFmtId="165" fontId="4" fillId="0" borderId="4" xfId="1" applyNumberFormat="1" applyFont="1" applyFill="1" applyBorder="1" applyAlignment="1" applyProtection="1">
      <alignment vertical="center" wrapText="1"/>
      <protection hidden="1"/>
    </xf>
    <xf numFmtId="165" fontId="4" fillId="0" borderId="2" xfId="1" applyNumberFormat="1" applyFont="1" applyFill="1" applyBorder="1" applyAlignment="1" applyProtection="1">
      <alignment vertical="center" wrapText="1"/>
      <protection hidden="1"/>
    </xf>
    <xf numFmtId="1" fontId="3" fillId="0" borderId="4" xfId="0" applyNumberFormat="1" applyFont="1" applyBorder="1" applyAlignment="1" applyProtection="1">
      <alignment horizontal="center" vertical="center" wrapText="1"/>
      <protection hidden="1"/>
    </xf>
    <xf numFmtId="1" fontId="3" fillId="0" borderId="5" xfId="0" applyNumberFormat="1" applyFont="1" applyBorder="1" applyAlignment="1" applyProtection="1">
      <alignment horizontal="center" vertical="center" wrapText="1"/>
      <protection hidden="1"/>
    </xf>
    <xf numFmtId="1" fontId="3" fillId="0" borderId="7" xfId="0" applyNumberFormat="1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  <protection hidden="1"/>
    </xf>
    <xf numFmtId="0" fontId="3" fillId="0" borderId="5" xfId="0" applyFont="1" applyBorder="1" applyAlignment="1" applyProtection="1">
      <alignment horizontal="center" vertical="center" wrapText="1"/>
      <protection hidden="1"/>
    </xf>
    <xf numFmtId="0" fontId="3" fillId="0" borderId="6" xfId="0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1"/>
  <sheetViews>
    <sheetView tabSelected="1" view="pageBreakPreview" zoomScaleSheetLayoutView="100" workbookViewId="0">
      <pane xSplit="4" ySplit="1" topLeftCell="E72" activePane="bottomRight" state="frozen"/>
      <selection pane="topRight" activeCell="E1" sqref="E1"/>
      <selection pane="bottomLeft" activeCell="A2" sqref="A2"/>
      <selection pane="bottomRight" activeCell="D85" sqref="D85"/>
    </sheetView>
  </sheetViews>
  <sheetFormatPr defaultColWidth="9.109375" defaultRowHeight="15"/>
  <cols>
    <col min="1" max="1" width="5.88671875" style="1" customWidth="1"/>
    <col min="2" max="2" width="63.109375" style="1" bestFit="1" customWidth="1"/>
    <col min="3" max="3" width="13.21875" style="1" bestFit="1" customWidth="1"/>
    <col min="4" max="4" width="20.6640625" style="1" customWidth="1"/>
    <col min="5" max="9" width="20.6640625" style="38" customWidth="1"/>
    <col min="10" max="16384" width="9.109375" style="1"/>
  </cols>
  <sheetData>
    <row r="1" spans="1:9" ht="46.8">
      <c r="A1" s="16" t="s">
        <v>39</v>
      </c>
      <c r="B1" s="16" t="s">
        <v>37</v>
      </c>
      <c r="C1" s="16" t="s">
        <v>38</v>
      </c>
      <c r="D1" s="17" t="s">
        <v>0</v>
      </c>
      <c r="E1" s="23" t="s">
        <v>1</v>
      </c>
      <c r="F1" s="23" t="s">
        <v>2</v>
      </c>
      <c r="G1" s="23" t="s">
        <v>3</v>
      </c>
      <c r="H1" s="23" t="s">
        <v>4</v>
      </c>
      <c r="I1" s="23" t="s">
        <v>5</v>
      </c>
    </row>
    <row r="2" spans="1:9" ht="45">
      <c r="A2" s="13">
        <v>1</v>
      </c>
      <c r="B2" s="14" t="s">
        <v>6</v>
      </c>
      <c r="C2" s="14"/>
      <c r="D2" s="15"/>
      <c r="E2" s="24">
        <v>5000000</v>
      </c>
      <c r="F2" s="24">
        <f>E2*1.15</f>
        <v>5750000</v>
      </c>
      <c r="G2" s="24">
        <f t="shared" ref="G2:I2" si="0">F2*1.15</f>
        <v>6612499.9999999991</v>
      </c>
      <c r="H2" s="24">
        <f t="shared" si="0"/>
        <v>7604374.9999999981</v>
      </c>
      <c r="I2" s="24">
        <f t="shared" si="0"/>
        <v>8745031.2499999963</v>
      </c>
    </row>
    <row r="3" spans="1:9">
      <c r="A3" s="2"/>
      <c r="B3" s="3"/>
      <c r="C3" s="3"/>
      <c r="D3" s="4"/>
      <c r="E3" s="25"/>
      <c r="F3" s="25"/>
      <c r="G3" s="25"/>
      <c r="H3" s="25"/>
      <c r="I3" s="26"/>
    </row>
    <row r="4" spans="1:9" ht="31.2">
      <c r="A4" s="5" t="s">
        <v>7</v>
      </c>
      <c r="B4" s="6"/>
      <c r="C4" s="6" t="s">
        <v>8</v>
      </c>
      <c r="D4" s="18"/>
      <c r="E4" s="27">
        <f>$D$4*E2*12</f>
        <v>0</v>
      </c>
      <c r="F4" s="27">
        <f>$D$4*F2*12</f>
        <v>0</v>
      </c>
      <c r="G4" s="27">
        <f>$D$4*G2*12</f>
        <v>0</v>
      </c>
      <c r="H4" s="27">
        <f>$D$4*H2*12</f>
        <v>0</v>
      </c>
      <c r="I4" s="28">
        <f>$D$4*I2*12</f>
        <v>0</v>
      </c>
    </row>
    <row r="5" spans="1:9" ht="15.6">
      <c r="A5" s="5"/>
      <c r="B5" s="6"/>
      <c r="C5" s="6"/>
      <c r="D5" s="7"/>
      <c r="E5" s="27"/>
      <c r="F5" s="27"/>
      <c r="G5" s="27"/>
      <c r="H5" s="27"/>
      <c r="I5" s="28"/>
    </row>
    <row r="6" spans="1:9">
      <c r="A6" s="2">
        <v>2</v>
      </c>
      <c r="B6" s="3" t="s">
        <v>9</v>
      </c>
      <c r="C6" s="3"/>
      <c r="D6" s="4"/>
      <c r="E6" s="50">
        <v>50</v>
      </c>
      <c r="F6" s="51"/>
      <c r="G6" s="51"/>
      <c r="H6" s="51"/>
      <c r="I6" s="52"/>
    </row>
    <row r="7" spans="1:9">
      <c r="A7" s="2"/>
      <c r="B7" s="3"/>
      <c r="C7" s="3"/>
      <c r="D7" s="4"/>
      <c r="E7" s="25"/>
      <c r="F7" s="25"/>
      <c r="G7" s="25"/>
      <c r="H7" s="25"/>
      <c r="I7" s="26"/>
    </row>
    <row r="8" spans="1:9" ht="31.2">
      <c r="A8" s="5" t="s">
        <v>40</v>
      </c>
      <c r="B8" s="6"/>
      <c r="C8" s="6" t="s">
        <v>10</v>
      </c>
      <c r="D8" s="18"/>
      <c r="E8" s="40">
        <f>$E$6*$D$8*12</f>
        <v>0</v>
      </c>
      <c r="F8" s="40">
        <f>$E$6*$D$8*12</f>
        <v>0</v>
      </c>
      <c r="G8" s="40">
        <f>$E$6*$D$8*12</f>
        <v>0</v>
      </c>
      <c r="H8" s="40">
        <f>$E$6*$D$8*12</f>
        <v>0</v>
      </c>
      <c r="I8" s="40">
        <f>$E$6*$D$8*12</f>
        <v>0</v>
      </c>
    </row>
    <row r="9" spans="1:9" ht="15.6">
      <c r="A9" s="5"/>
      <c r="B9" s="6"/>
      <c r="C9" s="6"/>
      <c r="D9" s="7"/>
      <c r="E9" s="27"/>
      <c r="F9" s="27"/>
      <c r="G9" s="27"/>
      <c r="H9" s="27"/>
      <c r="I9" s="28"/>
    </row>
    <row r="10" spans="1:9">
      <c r="A10" s="2">
        <v>3</v>
      </c>
      <c r="B10" s="3" t="s">
        <v>11</v>
      </c>
      <c r="C10" s="3"/>
      <c r="D10" s="4"/>
      <c r="E10" s="50">
        <v>30</v>
      </c>
      <c r="F10" s="51"/>
      <c r="G10" s="51"/>
      <c r="H10" s="51"/>
      <c r="I10" s="53"/>
    </row>
    <row r="11" spans="1:9">
      <c r="A11" s="2"/>
      <c r="B11" s="3"/>
      <c r="C11" s="3"/>
      <c r="D11" s="4"/>
      <c r="E11" s="25"/>
      <c r="F11" s="25"/>
      <c r="G11" s="25"/>
      <c r="H11" s="25"/>
      <c r="I11" s="26"/>
    </row>
    <row r="12" spans="1:9" ht="31.2">
      <c r="A12" s="5" t="s">
        <v>41</v>
      </c>
      <c r="B12" s="6"/>
      <c r="C12" s="6" t="s">
        <v>12</v>
      </c>
      <c r="D12" s="18"/>
      <c r="E12" s="39">
        <f>$D$12*$E$10*12</f>
        <v>0</v>
      </c>
      <c r="F12" s="39">
        <f t="shared" ref="F12:I12" si="1">$D$12*$E$10*12</f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</row>
    <row r="13" spans="1:9" ht="15.6">
      <c r="A13" s="5"/>
      <c r="B13" s="6"/>
      <c r="C13" s="6"/>
      <c r="D13" s="7"/>
      <c r="E13" s="27"/>
      <c r="F13" s="27"/>
      <c r="G13" s="27"/>
      <c r="H13" s="27"/>
      <c r="I13" s="28"/>
    </row>
    <row r="14" spans="1:9" ht="30">
      <c r="A14" s="2">
        <v>4</v>
      </c>
      <c r="B14" s="3" t="s">
        <v>13</v>
      </c>
      <c r="C14" s="3"/>
      <c r="D14" s="4"/>
      <c r="E14" s="41">
        <v>10</v>
      </c>
      <c r="F14" s="42"/>
      <c r="G14" s="42"/>
      <c r="H14" s="42"/>
      <c r="I14" s="43"/>
    </row>
    <row r="15" spans="1:9">
      <c r="A15" s="2"/>
      <c r="B15" s="3"/>
      <c r="C15" s="3"/>
      <c r="D15" s="4"/>
      <c r="E15" s="29"/>
      <c r="F15" s="29"/>
      <c r="G15" s="29"/>
      <c r="H15" s="29"/>
      <c r="I15" s="30"/>
    </row>
    <row r="16" spans="1:9" ht="15.6">
      <c r="A16" s="5" t="s">
        <v>42</v>
      </c>
      <c r="B16" s="6"/>
      <c r="C16" s="6" t="s">
        <v>14</v>
      </c>
      <c r="D16" s="18"/>
      <c r="E16" s="39">
        <f>$E$14*$D$16*12</f>
        <v>0</v>
      </c>
      <c r="F16" s="39">
        <f t="shared" ref="F16:I16" si="2">$E$14*$D$16*12</f>
        <v>0</v>
      </c>
      <c r="G16" s="39">
        <f t="shared" si="2"/>
        <v>0</v>
      </c>
      <c r="H16" s="39">
        <f t="shared" si="2"/>
        <v>0</v>
      </c>
      <c r="I16" s="39">
        <f t="shared" si="2"/>
        <v>0</v>
      </c>
    </row>
    <row r="17" spans="1:9" ht="15.6">
      <c r="A17" s="5"/>
      <c r="B17" s="6"/>
      <c r="C17" s="6"/>
      <c r="D17" s="7"/>
      <c r="E17" s="27"/>
      <c r="F17" s="27"/>
      <c r="G17" s="27"/>
      <c r="H17" s="27"/>
      <c r="I17" s="28"/>
    </row>
    <row r="18" spans="1:9">
      <c r="A18" s="2">
        <v>5</v>
      </c>
      <c r="B18" s="3" t="s">
        <v>15</v>
      </c>
      <c r="C18" s="3"/>
      <c r="D18" s="4"/>
      <c r="E18" s="31">
        <f>(E2*2*12/1000)</f>
        <v>120000</v>
      </c>
      <c r="F18" s="31">
        <f t="shared" ref="F18:I18" si="3">(F2*2*12/1000)</f>
        <v>138000</v>
      </c>
      <c r="G18" s="31">
        <f t="shared" si="3"/>
        <v>158699.99999999997</v>
      </c>
      <c r="H18" s="31">
        <f t="shared" si="3"/>
        <v>182504.99999999994</v>
      </c>
      <c r="I18" s="32">
        <f t="shared" si="3"/>
        <v>209880.74999999991</v>
      </c>
    </row>
    <row r="19" spans="1:9">
      <c r="A19" s="2"/>
      <c r="B19" s="3"/>
      <c r="C19" s="3"/>
      <c r="D19" s="4"/>
      <c r="E19" s="29"/>
      <c r="F19" s="29"/>
      <c r="G19" s="29"/>
      <c r="H19" s="29"/>
      <c r="I19" s="30"/>
    </row>
    <row r="20" spans="1:9" ht="31.2">
      <c r="A20" s="5" t="s">
        <v>43</v>
      </c>
      <c r="B20" s="6"/>
      <c r="C20" s="6" t="s">
        <v>16</v>
      </c>
      <c r="D20" s="18"/>
      <c r="E20" s="27">
        <f>(E18/1000)*$D$20</f>
        <v>0</v>
      </c>
      <c r="F20" s="27">
        <f>(F18/1000)*$D$20</f>
        <v>0</v>
      </c>
      <c r="G20" s="27">
        <f>(G18/1000)*$D$20</f>
        <v>0</v>
      </c>
      <c r="H20" s="27">
        <f>(H18/1000)*$D$20</f>
        <v>0</v>
      </c>
      <c r="I20" s="28">
        <f>(I18/1000)*$D$20</f>
        <v>0</v>
      </c>
    </row>
    <row r="21" spans="1:9" ht="15.6">
      <c r="A21" s="5"/>
      <c r="B21" s="6"/>
      <c r="C21" s="6"/>
      <c r="D21" s="7"/>
      <c r="E21" s="27"/>
      <c r="F21" s="27"/>
      <c r="G21" s="27"/>
      <c r="H21" s="27"/>
      <c r="I21" s="28"/>
    </row>
    <row r="22" spans="1:9" ht="30">
      <c r="A22" s="2">
        <v>6</v>
      </c>
      <c r="B22" s="3" t="s">
        <v>17</v>
      </c>
      <c r="C22" s="3"/>
      <c r="D22" s="4"/>
      <c r="E22" s="31">
        <f>E2*1%*5*365/12/1024</f>
        <v>7425.944010416667</v>
      </c>
      <c r="F22" s="31">
        <f>F2*1%*5*365/12/1024</f>
        <v>8539.8356119791661</v>
      </c>
      <c r="G22" s="31">
        <f>G2*1%*5*365/12/1024</f>
        <v>9820.8109537760411</v>
      </c>
      <c r="H22" s="31">
        <f>H2*1%*5*365/12/1024</f>
        <v>11293.932596842445</v>
      </c>
      <c r="I22" s="32">
        <f>I2*1%*5*365/12/1024</f>
        <v>12988.022486368813</v>
      </c>
    </row>
    <row r="23" spans="1:9">
      <c r="A23" s="2"/>
      <c r="B23" s="3"/>
      <c r="C23" s="3"/>
      <c r="D23" s="4"/>
      <c r="E23" s="29"/>
      <c r="F23" s="29"/>
      <c r="G23" s="29"/>
      <c r="H23" s="29"/>
      <c r="I23" s="30"/>
    </row>
    <row r="24" spans="1:9" ht="15.6">
      <c r="A24" s="5" t="s">
        <v>44</v>
      </c>
      <c r="B24" s="6"/>
      <c r="C24" s="6" t="s">
        <v>18</v>
      </c>
      <c r="D24" s="18"/>
      <c r="E24" s="27">
        <f>$D$24*E22*12</f>
        <v>0</v>
      </c>
      <c r="F24" s="27">
        <f t="shared" ref="F24:I24" si="4">$D$24*F22*12</f>
        <v>0</v>
      </c>
      <c r="G24" s="27">
        <f t="shared" si="4"/>
        <v>0</v>
      </c>
      <c r="H24" s="27">
        <f t="shared" si="4"/>
        <v>0</v>
      </c>
      <c r="I24" s="28">
        <f t="shared" si="4"/>
        <v>0</v>
      </c>
    </row>
    <row r="25" spans="1:9" ht="15.6">
      <c r="A25" s="5"/>
      <c r="B25" s="6"/>
      <c r="C25" s="6"/>
      <c r="D25" s="7"/>
      <c r="E25" s="27"/>
      <c r="F25" s="27"/>
      <c r="G25" s="27"/>
      <c r="H25" s="27"/>
      <c r="I25" s="28"/>
    </row>
    <row r="26" spans="1:9" ht="30">
      <c r="A26" s="2">
        <v>7</v>
      </c>
      <c r="B26" s="3" t="s">
        <v>19</v>
      </c>
      <c r="C26" s="3"/>
      <c r="D26" s="4"/>
      <c r="E26" s="25">
        <f>50%*E46</f>
        <v>512</v>
      </c>
      <c r="F26" s="25">
        <f t="shared" ref="F26:I26" si="5">50%*F46</f>
        <v>588.79999999999995</v>
      </c>
      <c r="G26" s="25">
        <f t="shared" si="5"/>
        <v>677.11999999999989</v>
      </c>
      <c r="H26" s="25">
        <f t="shared" si="5"/>
        <v>778.68799999999987</v>
      </c>
      <c r="I26" s="26">
        <f t="shared" si="5"/>
        <v>895.49119999999971</v>
      </c>
    </row>
    <row r="27" spans="1:9">
      <c r="A27" s="2"/>
      <c r="B27" s="3"/>
      <c r="C27" s="3"/>
      <c r="D27" s="4"/>
      <c r="E27" s="29"/>
      <c r="F27" s="29"/>
      <c r="G27" s="29"/>
      <c r="H27" s="29"/>
      <c r="I27" s="30"/>
    </row>
    <row r="28" spans="1:9" ht="15.6">
      <c r="A28" s="5" t="s">
        <v>45</v>
      </c>
      <c r="B28" s="6"/>
      <c r="C28" s="6" t="s">
        <v>18</v>
      </c>
      <c r="D28" s="18"/>
      <c r="E28" s="27">
        <f>$D$28*E26*12</f>
        <v>0</v>
      </c>
      <c r="F28" s="27">
        <f t="shared" ref="F28:I28" si="6">$D$28*F26*12</f>
        <v>0</v>
      </c>
      <c r="G28" s="27">
        <f t="shared" si="6"/>
        <v>0</v>
      </c>
      <c r="H28" s="27">
        <f t="shared" si="6"/>
        <v>0</v>
      </c>
      <c r="I28" s="27">
        <f t="shared" si="6"/>
        <v>0</v>
      </c>
    </row>
    <row r="29" spans="1:9" ht="15.6">
      <c r="A29" s="5"/>
      <c r="B29" s="6"/>
      <c r="C29" s="6"/>
      <c r="D29" s="7"/>
      <c r="E29" s="27"/>
      <c r="F29" s="27"/>
      <c r="G29" s="27"/>
      <c r="H29" s="27"/>
      <c r="I29" s="28"/>
    </row>
    <row r="30" spans="1:9">
      <c r="A30" s="2">
        <v>8</v>
      </c>
      <c r="B30" s="3" t="s">
        <v>20</v>
      </c>
      <c r="C30" s="3"/>
      <c r="D30" s="4"/>
      <c r="E30" s="41">
        <v>1000</v>
      </c>
      <c r="F30" s="42"/>
      <c r="G30" s="42"/>
      <c r="H30" s="42"/>
      <c r="I30" s="43"/>
    </row>
    <row r="31" spans="1:9">
      <c r="A31" s="2"/>
      <c r="B31" s="3"/>
      <c r="C31" s="3"/>
      <c r="D31" s="4"/>
      <c r="E31" s="29"/>
      <c r="F31" s="29"/>
      <c r="G31" s="29"/>
      <c r="H31" s="29"/>
      <c r="I31" s="30"/>
    </row>
    <row r="32" spans="1:9" ht="31.2">
      <c r="A32" s="5" t="s">
        <v>46</v>
      </c>
      <c r="B32" s="6"/>
      <c r="C32" s="6" t="s">
        <v>21</v>
      </c>
      <c r="D32" s="18"/>
      <c r="E32" s="39">
        <f>$E$30*$D$32*12</f>
        <v>0</v>
      </c>
      <c r="F32" s="39">
        <f t="shared" ref="F32:I32" si="7">$E$30*$D$32*12</f>
        <v>0</v>
      </c>
      <c r="G32" s="39">
        <f t="shared" si="7"/>
        <v>0</v>
      </c>
      <c r="H32" s="39">
        <f t="shared" si="7"/>
        <v>0</v>
      </c>
      <c r="I32" s="39">
        <f t="shared" si="7"/>
        <v>0</v>
      </c>
    </row>
    <row r="33" spans="1:9" ht="15.6">
      <c r="A33" s="5"/>
      <c r="B33" s="6"/>
      <c r="C33" s="6"/>
      <c r="D33" s="7"/>
      <c r="E33" s="27"/>
      <c r="F33" s="27"/>
      <c r="G33" s="27"/>
      <c r="H33" s="27"/>
      <c r="I33" s="28"/>
    </row>
    <row r="34" spans="1:9" ht="30">
      <c r="A34" s="2">
        <v>9</v>
      </c>
      <c r="B34" s="3" t="s">
        <v>22</v>
      </c>
      <c r="C34" s="3"/>
      <c r="D34" s="4"/>
      <c r="E34" s="31">
        <f>E18</f>
        <v>120000</v>
      </c>
      <c r="F34" s="31">
        <f>F18</f>
        <v>138000</v>
      </c>
      <c r="G34" s="31">
        <f>G18</f>
        <v>158699.99999999997</v>
      </c>
      <c r="H34" s="31">
        <f>H18</f>
        <v>182504.99999999994</v>
      </c>
      <c r="I34" s="32">
        <f>I18</f>
        <v>209880.74999999991</v>
      </c>
    </row>
    <row r="35" spans="1:9">
      <c r="A35" s="2"/>
      <c r="B35" s="3"/>
      <c r="C35" s="3"/>
      <c r="D35" s="4"/>
      <c r="E35" s="29"/>
      <c r="F35" s="29"/>
      <c r="G35" s="29"/>
      <c r="H35" s="29"/>
      <c r="I35" s="30"/>
    </row>
    <row r="36" spans="1:9" ht="31.2">
      <c r="A36" s="5" t="s">
        <v>47</v>
      </c>
      <c r="B36" s="6"/>
      <c r="C36" s="6" t="s">
        <v>16</v>
      </c>
      <c r="D36" s="18"/>
      <c r="E36" s="27">
        <f>$D$36*12*E34</f>
        <v>0</v>
      </c>
      <c r="F36" s="27">
        <f>$D$36*12*F34</f>
        <v>0</v>
      </c>
      <c r="G36" s="27">
        <f>$D$36*12*G34</f>
        <v>0</v>
      </c>
      <c r="H36" s="27">
        <f>$D$36*12*H34</f>
        <v>0</v>
      </c>
      <c r="I36" s="28">
        <f>$D$36*12*I34</f>
        <v>0</v>
      </c>
    </row>
    <row r="37" spans="1:9" ht="15.6">
      <c r="A37" s="5"/>
      <c r="B37" s="6"/>
      <c r="C37" s="6"/>
      <c r="D37" s="7"/>
      <c r="E37" s="27"/>
      <c r="F37" s="27"/>
      <c r="G37" s="27"/>
      <c r="H37" s="27"/>
      <c r="I37" s="28"/>
    </row>
    <row r="38" spans="1:9">
      <c r="A38" s="2">
        <v>10</v>
      </c>
      <c r="B38" s="3" t="s">
        <v>23</v>
      </c>
      <c r="C38" s="3"/>
      <c r="D38" s="4"/>
      <c r="E38" s="31">
        <f>(40000*75%)+50*24*365/12</f>
        <v>66500</v>
      </c>
      <c r="F38" s="31">
        <f>E38*1.05</f>
        <v>69825</v>
      </c>
      <c r="G38" s="31">
        <f t="shared" ref="G38:I38" si="8">F38*1.05</f>
        <v>73316.25</v>
      </c>
      <c r="H38" s="31">
        <f t="shared" si="8"/>
        <v>76982.0625</v>
      </c>
      <c r="I38" s="32">
        <f t="shared" si="8"/>
        <v>80831.165625000009</v>
      </c>
    </row>
    <row r="39" spans="1:9">
      <c r="A39" s="2"/>
      <c r="B39" s="3"/>
      <c r="C39" s="3"/>
      <c r="D39" s="4"/>
      <c r="E39" s="29"/>
      <c r="F39" s="29"/>
      <c r="G39" s="29"/>
      <c r="H39" s="29"/>
      <c r="I39" s="30"/>
    </row>
    <row r="40" spans="1:9" ht="15.6">
      <c r="A40" s="5" t="s">
        <v>48</v>
      </c>
      <c r="B40" s="6"/>
      <c r="C40" s="6" t="s">
        <v>24</v>
      </c>
      <c r="D40" s="18"/>
      <c r="E40" s="27">
        <f>E38*$D$40*12</f>
        <v>0</v>
      </c>
      <c r="F40" s="27">
        <f t="shared" ref="F40:I40" si="9">F38*$D$40*12</f>
        <v>0</v>
      </c>
      <c r="G40" s="27">
        <f t="shared" si="9"/>
        <v>0</v>
      </c>
      <c r="H40" s="27">
        <f t="shared" si="9"/>
        <v>0</v>
      </c>
      <c r="I40" s="28">
        <f t="shared" si="9"/>
        <v>0</v>
      </c>
    </row>
    <row r="41" spans="1:9" ht="15.6">
      <c r="A41" s="5"/>
      <c r="B41" s="6"/>
      <c r="C41" s="6"/>
      <c r="D41" s="7"/>
      <c r="E41" s="27"/>
      <c r="F41" s="27"/>
      <c r="G41" s="27"/>
      <c r="H41" s="27"/>
      <c r="I41" s="28"/>
    </row>
    <row r="42" spans="1:9" ht="60">
      <c r="A42" s="2">
        <v>11</v>
      </c>
      <c r="B42" s="3" t="s">
        <v>25</v>
      </c>
      <c r="C42" s="3"/>
      <c r="D42" s="4"/>
      <c r="E42" s="25">
        <v>50</v>
      </c>
      <c r="F42" s="25">
        <v>60</v>
      </c>
      <c r="G42" s="25">
        <v>70</v>
      </c>
      <c r="H42" s="25">
        <v>80</v>
      </c>
      <c r="I42" s="26">
        <v>100</v>
      </c>
    </row>
    <row r="43" spans="1:9">
      <c r="A43" s="2"/>
      <c r="B43" s="3"/>
      <c r="C43" s="3"/>
      <c r="D43" s="4"/>
      <c r="E43" s="29"/>
      <c r="F43" s="29"/>
      <c r="G43" s="29"/>
      <c r="H43" s="29"/>
      <c r="I43" s="30"/>
    </row>
    <row r="44" spans="1:9" ht="46.8">
      <c r="A44" s="5" t="s">
        <v>49</v>
      </c>
      <c r="B44" s="6"/>
      <c r="C44" s="6" t="s">
        <v>26</v>
      </c>
      <c r="D44" s="18"/>
      <c r="E44" s="27">
        <f>$D$44*E42*12</f>
        <v>0</v>
      </c>
      <c r="F44" s="27">
        <f t="shared" ref="F44:I44" si="10">$D$44*F42*12</f>
        <v>0</v>
      </c>
      <c r="G44" s="27">
        <f t="shared" si="10"/>
        <v>0</v>
      </c>
      <c r="H44" s="27">
        <f t="shared" si="10"/>
        <v>0</v>
      </c>
      <c r="I44" s="28">
        <f t="shared" si="10"/>
        <v>0</v>
      </c>
    </row>
    <row r="45" spans="1:9" ht="15.6">
      <c r="A45" s="5"/>
      <c r="B45" s="6"/>
      <c r="C45" s="6"/>
      <c r="D45" s="7"/>
      <c r="E45" s="27"/>
      <c r="F45" s="27"/>
      <c r="G45" s="27"/>
      <c r="H45" s="27"/>
      <c r="I45" s="28"/>
    </row>
    <row r="46" spans="1:9">
      <c r="A46" s="2">
        <v>12</v>
      </c>
      <c r="B46" s="3" t="s">
        <v>27</v>
      </c>
      <c r="C46" s="3"/>
      <c r="D46" s="4"/>
      <c r="E46" s="31">
        <v>1024</v>
      </c>
      <c r="F46" s="31">
        <f>E46*F2/E2</f>
        <v>1177.5999999999999</v>
      </c>
      <c r="G46" s="31">
        <f>F46*G2/F2</f>
        <v>1354.2399999999998</v>
      </c>
      <c r="H46" s="31">
        <f>G46*H2/G2</f>
        <v>1557.3759999999997</v>
      </c>
      <c r="I46" s="32">
        <f>H46*I2/H2</f>
        <v>1790.9823999999994</v>
      </c>
    </row>
    <row r="47" spans="1:9">
      <c r="A47" s="2"/>
      <c r="B47" s="3"/>
      <c r="C47" s="3"/>
      <c r="D47" s="4"/>
      <c r="E47" s="29"/>
      <c r="F47" s="29"/>
      <c r="G47" s="29"/>
      <c r="H47" s="29"/>
      <c r="I47" s="30"/>
    </row>
    <row r="48" spans="1:9" ht="15.6">
      <c r="A48" s="5" t="s">
        <v>50</v>
      </c>
      <c r="B48" s="6"/>
      <c r="C48" s="6" t="s">
        <v>18</v>
      </c>
      <c r="D48" s="18"/>
      <c r="E48" s="27">
        <f>E46*$D$48*12</f>
        <v>0</v>
      </c>
      <c r="F48" s="27">
        <f>F46*$D$48*12</f>
        <v>0</v>
      </c>
      <c r="G48" s="27">
        <f>G46*$D$48*12</f>
        <v>0</v>
      </c>
      <c r="H48" s="27">
        <f>H46*$D$48*12</f>
        <v>0</v>
      </c>
      <c r="I48" s="28">
        <f>I46*$D$48*12</f>
        <v>0</v>
      </c>
    </row>
    <row r="49" spans="1:9" ht="15.6">
      <c r="A49" s="5"/>
      <c r="B49" s="6"/>
      <c r="C49" s="6"/>
      <c r="D49" s="7"/>
      <c r="E49" s="27"/>
      <c r="F49" s="27"/>
      <c r="G49" s="27"/>
      <c r="H49" s="27"/>
      <c r="I49" s="28"/>
    </row>
    <row r="50" spans="1:9" ht="30">
      <c r="A50" s="2">
        <v>13</v>
      </c>
      <c r="B50" s="3" t="s">
        <v>28</v>
      </c>
      <c r="C50" s="3"/>
      <c r="D50" s="4"/>
      <c r="E50" s="31">
        <f>50*30</f>
        <v>1500</v>
      </c>
      <c r="F50" s="31">
        <f>40*30</f>
        <v>1200</v>
      </c>
      <c r="G50" s="31">
        <f>30*30</f>
        <v>900</v>
      </c>
      <c r="H50" s="31">
        <f>20*30</f>
        <v>600</v>
      </c>
      <c r="I50" s="32">
        <f>20*30</f>
        <v>600</v>
      </c>
    </row>
    <row r="51" spans="1:9">
      <c r="A51" s="2"/>
      <c r="B51" s="3"/>
      <c r="C51" s="3"/>
      <c r="D51" s="4"/>
      <c r="E51" s="29"/>
      <c r="F51" s="29"/>
      <c r="G51" s="29"/>
      <c r="H51" s="29"/>
      <c r="I51" s="30"/>
    </row>
    <row r="52" spans="1:9" ht="31.2">
      <c r="A52" s="5" t="s">
        <v>51</v>
      </c>
      <c r="B52" s="6"/>
      <c r="C52" s="6" t="s">
        <v>29</v>
      </c>
      <c r="D52" s="18"/>
      <c r="E52" s="27">
        <f>$D$52*E50*12</f>
        <v>0</v>
      </c>
      <c r="F52" s="27">
        <f t="shared" ref="F52:I52" si="11">$D$52*F50*12</f>
        <v>0</v>
      </c>
      <c r="G52" s="27">
        <f t="shared" si="11"/>
        <v>0</v>
      </c>
      <c r="H52" s="27">
        <f t="shared" si="11"/>
        <v>0</v>
      </c>
      <c r="I52" s="28">
        <f t="shared" si="11"/>
        <v>0</v>
      </c>
    </row>
    <row r="53" spans="1:9" ht="15.6">
      <c r="A53" s="5"/>
      <c r="B53" s="6"/>
      <c r="C53" s="6"/>
      <c r="D53" s="7"/>
      <c r="E53" s="27"/>
      <c r="F53" s="27"/>
      <c r="G53" s="27"/>
      <c r="H53" s="27"/>
      <c r="I53" s="28"/>
    </row>
    <row r="54" spans="1:9" ht="30">
      <c r="A54" s="2">
        <v>14</v>
      </c>
      <c r="B54" s="3" t="s">
        <v>30</v>
      </c>
      <c r="C54" s="3" t="s">
        <v>18</v>
      </c>
      <c r="D54" s="4"/>
      <c r="E54" s="25">
        <f>40000*85%*14.5/1000</f>
        <v>493</v>
      </c>
      <c r="F54" s="25">
        <v>0</v>
      </c>
      <c r="G54" s="25">
        <v>0</v>
      </c>
      <c r="H54" s="25">
        <v>0</v>
      </c>
      <c r="I54" s="26">
        <v>0</v>
      </c>
    </row>
    <row r="55" spans="1:9">
      <c r="A55" s="2"/>
      <c r="B55" s="3"/>
      <c r="C55" s="3"/>
      <c r="D55" s="4"/>
      <c r="E55" s="29"/>
      <c r="F55" s="29"/>
      <c r="G55" s="29"/>
      <c r="H55" s="29"/>
      <c r="I55" s="30"/>
    </row>
    <row r="56" spans="1:9" ht="15.6">
      <c r="A56" s="5" t="s">
        <v>52</v>
      </c>
      <c r="B56" s="6"/>
      <c r="C56" s="6" t="s">
        <v>31</v>
      </c>
      <c r="D56" s="18"/>
      <c r="E56" s="27">
        <f>E54*$D$56</f>
        <v>0</v>
      </c>
      <c r="F56" s="27">
        <f t="shared" ref="F56:I56" si="12">F54*$D$56</f>
        <v>0</v>
      </c>
      <c r="G56" s="27">
        <f t="shared" si="12"/>
        <v>0</v>
      </c>
      <c r="H56" s="27">
        <f t="shared" si="12"/>
        <v>0</v>
      </c>
      <c r="I56" s="28">
        <f t="shared" si="12"/>
        <v>0</v>
      </c>
    </row>
    <row r="57" spans="1:9" ht="15.6">
      <c r="A57" s="5"/>
      <c r="B57" s="6"/>
      <c r="C57" s="6"/>
      <c r="D57" s="7"/>
      <c r="E57" s="27"/>
      <c r="F57" s="27"/>
      <c r="G57" s="27"/>
      <c r="H57" s="27"/>
      <c r="I57" s="28"/>
    </row>
    <row r="58" spans="1:9" ht="45">
      <c r="A58" s="2">
        <v>15</v>
      </c>
      <c r="B58" s="3" t="s">
        <v>32</v>
      </c>
      <c r="C58" s="3"/>
      <c r="D58" s="4"/>
      <c r="E58" s="31">
        <f>E22</f>
        <v>7425.944010416667</v>
      </c>
      <c r="F58" s="31">
        <f t="shared" ref="F58:I58" si="13">F22</f>
        <v>8539.8356119791661</v>
      </c>
      <c r="G58" s="31">
        <f t="shared" si="13"/>
        <v>9820.8109537760411</v>
      </c>
      <c r="H58" s="31">
        <f t="shared" si="13"/>
        <v>11293.932596842445</v>
      </c>
      <c r="I58" s="32">
        <f t="shared" si="13"/>
        <v>12988.022486368813</v>
      </c>
    </row>
    <row r="59" spans="1:9" ht="15.6">
      <c r="A59" s="5"/>
      <c r="B59" s="6"/>
      <c r="C59" s="6"/>
      <c r="D59" s="7"/>
      <c r="E59" s="27"/>
      <c r="F59" s="27"/>
      <c r="G59" s="27"/>
      <c r="H59" s="27"/>
      <c r="I59" s="28"/>
    </row>
    <row r="60" spans="1:9">
      <c r="A60" s="2" t="s">
        <v>53</v>
      </c>
      <c r="B60" s="8"/>
      <c r="C60" s="3" t="s">
        <v>18</v>
      </c>
      <c r="D60" s="19"/>
      <c r="E60" s="29">
        <f>$D$60*E58*12</f>
        <v>0</v>
      </c>
      <c r="F60" s="29">
        <f>$D$60*F58*12</f>
        <v>0</v>
      </c>
      <c r="G60" s="29">
        <f>$D$60*G58*12</f>
        <v>0</v>
      </c>
      <c r="H60" s="29">
        <f>$D$60*H58*12</f>
        <v>0</v>
      </c>
      <c r="I60" s="30">
        <f>$D$60*I58*12</f>
        <v>0</v>
      </c>
    </row>
    <row r="61" spans="1:9">
      <c r="A61" s="2"/>
      <c r="B61" s="8"/>
      <c r="C61" s="3"/>
      <c r="D61" s="4"/>
      <c r="E61" s="29"/>
      <c r="F61" s="29"/>
      <c r="G61" s="29"/>
      <c r="H61" s="29"/>
      <c r="I61" s="30"/>
    </row>
    <row r="62" spans="1:9" ht="30">
      <c r="A62" s="2">
        <v>16</v>
      </c>
      <c r="B62" s="3" t="s">
        <v>33</v>
      </c>
      <c r="C62" s="3"/>
      <c r="D62" s="4"/>
      <c r="E62" s="25">
        <v>20</v>
      </c>
      <c r="F62" s="25">
        <f>E62</f>
        <v>20</v>
      </c>
      <c r="G62" s="25">
        <f t="shared" ref="G62:I62" si="14">F62</f>
        <v>20</v>
      </c>
      <c r="H62" s="25">
        <f t="shared" si="14"/>
        <v>20</v>
      </c>
      <c r="I62" s="26">
        <f t="shared" si="14"/>
        <v>20</v>
      </c>
    </row>
    <row r="63" spans="1:9">
      <c r="A63" s="2"/>
      <c r="B63" s="3"/>
      <c r="C63" s="3"/>
      <c r="D63" s="4"/>
      <c r="E63" s="29"/>
      <c r="F63" s="29"/>
      <c r="G63" s="29"/>
      <c r="H63" s="29"/>
      <c r="I63" s="30"/>
    </row>
    <row r="64" spans="1:9" ht="15.6">
      <c r="A64" s="5" t="s">
        <v>54</v>
      </c>
      <c r="B64" s="6"/>
      <c r="C64" s="6" t="s">
        <v>34</v>
      </c>
      <c r="D64" s="18"/>
      <c r="E64" s="27">
        <f>E62*$D$64*12</f>
        <v>0</v>
      </c>
      <c r="F64" s="27">
        <f t="shared" ref="F64:I64" si="15">F62*$D$64*12</f>
        <v>0</v>
      </c>
      <c r="G64" s="27">
        <f t="shared" si="15"/>
        <v>0</v>
      </c>
      <c r="H64" s="27">
        <f t="shared" si="15"/>
        <v>0</v>
      </c>
      <c r="I64" s="28">
        <f t="shared" si="15"/>
        <v>0</v>
      </c>
    </row>
    <row r="65" spans="1:9" ht="15.6">
      <c r="A65" s="5"/>
      <c r="B65" s="6"/>
      <c r="C65" s="6"/>
      <c r="D65" s="7"/>
      <c r="E65" s="27"/>
      <c r="F65" s="27"/>
      <c r="G65" s="27"/>
      <c r="H65" s="27"/>
      <c r="I65" s="28"/>
    </row>
    <row r="66" spans="1:9" ht="15.6">
      <c r="A66" s="44" t="s">
        <v>35</v>
      </c>
      <c r="B66" s="45"/>
      <c r="C66" s="45"/>
      <c r="D66" s="46"/>
      <c r="E66" s="33">
        <f>SUM(E4,E8,E12,E16,E20,E24,E28,E32,E36,E40,E44,E48,E52,E56,E60,E64)</f>
        <v>0</v>
      </c>
      <c r="F66" s="33">
        <f>SUM(F4,F8,F12,F16,F20,F24,F28,F32,F36,F40,F44,F48,F52,F56,F60,F64)</f>
        <v>0</v>
      </c>
      <c r="G66" s="33">
        <f>SUM(G4,G8,G12,G16,G20,G24,G28,G32,G36,G40,G44,G48,G52,G56,G60,G64)</f>
        <v>0</v>
      </c>
      <c r="H66" s="33">
        <f>SUM(H4,H8,H12,H16,H20,H24,H28,H32,H36,H40,H44,H48,H52,H56,H60,H64)</f>
        <v>0</v>
      </c>
      <c r="I66" s="33">
        <f>SUM(I4,I8,I12,I16,I20,I24,I28,I32,I36,I40,I44,I48,I52,I56,I60,I64)</f>
        <v>0</v>
      </c>
    </row>
    <row r="67" spans="1:9" ht="16.2" thickBot="1">
      <c r="A67" s="47" t="s">
        <v>36</v>
      </c>
      <c r="B67" s="48"/>
      <c r="C67" s="48"/>
      <c r="D67" s="49"/>
      <c r="E67" s="34">
        <f>E66/E2/12</f>
        <v>0</v>
      </c>
      <c r="F67" s="34">
        <f t="shared" ref="F67:I67" si="16">F66/F2/12</f>
        <v>0</v>
      </c>
      <c r="G67" s="34">
        <f t="shared" si="16"/>
        <v>0</v>
      </c>
      <c r="H67" s="34">
        <f t="shared" si="16"/>
        <v>0</v>
      </c>
      <c r="I67" s="35">
        <f t="shared" si="16"/>
        <v>0</v>
      </c>
    </row>
    <row r="68" spans="1:9" ht="15.6" thickBot="1">
      <c r="A68" s="9"/>
      <c r="B68" s="9"/>
      <c r="C68" s="9"/>
      <c r="D68" s="10"/>
      <c r="E68" s="36"/>
      <c r="F68" s="36"/>
      <c r="G68" s="36"/>
      <c r="H68" s="36"/>
      <c r="I68" s="37"/>
    </row>
    <row r="69" spans="1:9" ht="15.6" thickBot="1">
      <c r="A69" s="11">
        <v>17</v>
      </c>
      <c r="B69" s="22" t="s">
        <v>65</v>
      </c>
      <c r="C69" s="12"/>
      <c r="D69" s="20"/>
      <c r="E69" s="36"/>
      <c r="F69" s="36"/>
      <c r="G69" s="36"/>
      <c r="H69" s="36"/>
      <c r="I69" s="36"/>
    </row>
    <row r="70" spans="1:9" ht="15.6">
      <c r="A70" s="21" t="s">
        <v>63</v>
      </c>
    </row>
    <row r="71" spans="1:9" ht="22.5" customHeight="1">
      <c r="B71" s="54" t="s">
        <v>55</v>
      </c>
      <c r="C71" s="54"/>
      <c r="D71" s="54"/>
    </row>
    <row r="72" spans="1:9" ht="35.25" customHeight="1">
      <c r="B72" s="54" t="s">
        <v>56</v>
      </c>
      <c r="C72" s="54"/>
      <c r="D72" s="54"/>
    </row>
    <row r="73" spans="1:9" ht="36" customHeight="1">
      <c r="B73" s="54" t="s">
        <v>57</v>
      </c>
      <c r="C73" s="54"/>
      <c r="D73" s="54"/>
    </row>
    <row r="74" spans="1:9" ht="51.75" customHeight="1">
      <c r="B74" s="54" t="s">
        <v>64</v>
      </c>
      <c r="C74" s="54"/>
      <c r="D74" s="54"/>
    </row>
    <row r="75" spans="1:9">
      <c r="B75" s="54" t="s">
        <v>58</v>
      </c>
      <c r="C75" s="54"/>
      <c r="D75" s="54"/>
    </row>
    <row r="76" spans="1:9">
      <c r="B76" s="54" t="s">
        <v>59</v>
      </c>
      <c r="C76" s="54"/>
      <c r="D76" s="54"/>
    </row>
    <row r="77" spans="1:9">
      <c r="B77" s="54" t="s">
        <v>60</v>
      </c>
      <c r="C77" s="54"/>
      <c r="D77" s="54"/>
    </row>
    <row r="78" spans="1:9" ht="35.25" customHeight="1">
      <c r="B78" s="54" t="s">
        <v>66</v>
      </c>
      <c r="C78" s="54"/>
      <c r="D78" s="54"/>
    </row>
    <row r="79" spans="1:9" ht="33" customHeight="1">
      <c r="B79" s="54" t="s">
        <v>61</v>
      </c>
      <c r="C79" s="54"/>
      <c r="D79" s="54"/>
    </row>
    <row r="80" spans="1:9" ht="57.75" customHeight="1">
      <c r="B80" s="54" t="s">
        <v>62</v>
      </c>
      <c r="C80" s="54"/>
      <c r="D80" s="54"/>
    </row>
    <row r="81" spans="2:4" ht="39.75" customHeight="1">
      <c r="B81" s="54" t="s">
        <v>67</v>
      </c>
      <c r="C81" s="54"/>
      <c r="D81" s="54"/>
    </row>
  </sheetData>
  <sheetProtection sheet="1" objects="1" scenarios="1"/>
  <protectedRanges>
    <protectedRange sqref="D4 D8 D12 D16 D20 D24 D28 D32 D36 D40 D44 D48 D52 D56 D60 D64 D69" name="Range1"/>
  </protectedRanges>
  <mergeCells count="17">
    <mergeCell ref="B81:D81"/>
    <mergeCell ref="B76:D76"/>
    <mergeCell ref="B77:D77"/>
    <mergeCell ref="B78:D78"/>
    <mergeCell ref="B79:D79"/>
    <mergeCell ref="B80:D80"/>
    <mergeCell ref="B71:D71"/>
    <mergeCell ref="B72:D72"/>
    <mergeCell ref="B73:D73"/>
    <mergeCell ref="B74:D74"/>
    <mergeCell ref="B75:D75"/>
    <mergeCell ref="E30:I30"/>
    <mergeCell ref="A66:D66"/>
    <mergeCell ref="A67:D67"/>
    <mergeCell ref="E6:I6"/>
    <mergeCell ref="E10:I10"/>
    <mergeCell ref="E14:I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2015-06-05T18:17:20Z</dcterms:created>
  <dcterms:modified xsi:type="dcterms:W3CDTF">2023-09-29T08:11:36Z</dcterms:modified>
</cp:coreProperties>
</file>